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Hoja de metadato" sheetId="1" r:id="rId1"/>
    <sheet name="Información Registro Administra" sheetId="2" r:id="rId2"/>
    <sheet name="Hoja1" sheetId="3" r:id="rId3"/>
  </sheets>
  <definedNames/>
  <calcPr fullCalcOnLoad="1"/>
</workbook>
</file>

<file path=xl/comments2.xml><?xml version="1.0" encoding="utf-8"?>
<comments xmlns="http://schemas.openxmlformats.org/spreadsheetml/2006/main">
  <authors>
    <author>dtaramuel</author>
    <author>Cristian Almeida</author>
  </authors>
  <commentList>
    <comment ref="A1" authorId="0">
      <text>
        <r>
          <rPr>
            <b/>
            <sz val="9"/>
            <rFont val="Tahoma"/>
            <family val="2"/>
          </rPr>
          <t>dtaramuel:</t>
        </r>
        <r>
          <rPr>
            <sz val="9"/>
            <rFont val="Tahoma"/>
            <family val="2"/>
          </rPr>
          <t xml:space="preserve">
Este código corresponde al número asignado al indicador para el PND. Consta en el archivo donde se especifica la institución responsable de la transferencia.</t>
        </r>
      </text>
    </comment>
    <comment ref="K8" authorId="1">
      <text>
        <r>
          <rPr>
            <b/>
            <sz val="9"/>
            <rFont val="Tahoma"/>
            <family val="0"/>
          </rPr>
          <t>Cristian Almeida:</t>
        </r>
        <r>
          <rPr>
            <sz val="9"/>
            <rFont val="Tahoma"/>
            <family val="0"/>
          </rPr>
          <t xml:space="preserve">
DATO TOMADO DE LA FICHA METODOLÓGICA
</t>
        </r>
      </text>
    </comment>
  </commentList>
</comments>
</file>

<file path=xl/sharedStrings.xml><?xml version="1.0" encoding="utf-8"?>
<sst xmlns="http://schemas.openxmlformats.org/spreadsheetml/2006/main" count="152" uniqueCount="79">
  <si>
    <t>Nombre del indicador</t>
  </si>
  <si>
    <t>Mes_año</t>
  </si>
  <si>
    <t>Nivel de desagregación</t>
  </si>
  <si>
    <t>Fuente</t>
  </si>
  <si>
    <t>Nacional</t>
  </si>
  <si>
    <t>Valor/Dato</t>
  </si>
  <si>
    <t>Numerador poblacional</t>
  </si>
  <si>
    <t>Denominador poblacional</t>
  </si>
  <si>
    <t>Unidad de medida / expresión</t>
  </si>
  <si>
    <t>Observaciones o limitaciones técnicas</t>
  </si>
  <si>
    <t>Periodicidad del indicador</t>
  </si>
  <si>
    <t>Elaborado por</t>
  </si>
  <si>
    <t xml:space="preserve">Institución </t>
  </si>
  <si>
    <t>Área responsable de la transferencia de la información</t>
  </si>
  <si>
    <t>Correo electrónico</t>
  </si>
  <si>
    <t>Indicador</t>
  </si>
  <si>
    <t>Interpretación</t>
  </si>
  <si>
    <t>FICHA ENVÍO DE INFORMACIÓN</t>
  </si>
  <si>
    <t>Código</t>
  </si>
  <si>
    <t>Ministerio de Telecomunicaciones y de la Sociedad de la Información</t>
  </si>
  <si>
    <t>Anual</t>
  </si>
  <si>
    <t>Índice de Desarrollo de las Tecnologías de Información y Comunicación (IDI)</t>
  </si>
  <si>
    <t>El IDI mide la adopción del acceso, uso y capacidades en el desarrollo de las Tecnologías de la Información y Comunicación en el país y periodo determinado.
En el año T, el índice de desarrollo de las tecnologías de información y comunicación fue de X puntos sobre 10.</t>
  </si>
  <si>
    <t>Al momento de nacionalizar las fuentes de información del indicador (cuyo origen fue de fuente internacional – UIT), se pierde la comparabilidad internacional del mismo. Los valores de referencia quedarán permanentes y sin modificación para el cálculo del indicador cada año.
El indicador presenta un retraso de un año y medio debido al indicador (Tasa bruta de matriculación terciaria) que se encuentra a cargo de SENESCYT; así como debido a la Encuesta Multipropósito.</t>
  </si>
  <si>
    <t>5.5</t>
  </si>
  <si>
    <t>Estadísticas de Telecomunicaciones - ARCOTEL
Encuesta Multipropósito - INEC
Sistema de Información Integral de la Educación Superior - SENESCYT</t>
  </si>
  <si>
    <t>Adimensional</t>
  </si>
  <si>
    <t>N.A.</t>
  </si>
  <si>
    <t>Dirección de Proyectos, Seguimiento y Evaluación</t>
  </si>
  <si>
    <t>Dic_2019</t>
  </si>
  <si>
    <t>Abonados a la telefonía fija por cada 100 habitantes</t>
  </si>
  <si>
    <t>Abonados a la telefonía móvil celular por cada 100 habitantes</t>
  </si>
  <si>
    <t>Ancho de banda de Internet internacional (bit/s) por cada usuario de Internet</t>
  </si>
  <si>
    <t>Porcentaje de hogares con computadora</t>
  </si>
  <si>
    <t>Porcentaje de hogares con acceso a Internet</t>
  </si>
  <si>
    <t>Indicadores que conforman al IDI</t>
  </si>
  <si>
    <t>Porcentaje de personas que utilizan Internet</t>
  </si>
  <si>
    <t>Abonados a la banda ancha (alámbrica) fija por cada 100 habitantes</t>
  </si>
  <si>
    <t>Abonados a la banda ancha inalámbrica por cada 100 habitante</t>
  </si>
  <si>
    <t>Años de escolaridad</t>
  </si>
  <si>
    <t>Porcentaje bruto de inscripción en enseñanza secundaria</t>
  </si>
  <si>
    <t>Porcentaje bruto de inscripción en enseñanza terciaria*</t>
  </si>
  <si>
    <t>Estadísticas de Telecomunicaciones - ARCOTEL</t>
  </si>
  <si>
    <t>Encuesta Multipropósito - INEC</t>
  </si>
  <si>
    <t>Sistema de Información Integral de la Educación Superior - SENESCYT</t>
  </si>
  <si>
    <t>Porcentaje</t>
  </si>
  <si>
    <t>Años</t>
  </si>
  <si>
    <t>bit/s</t>
  </si>
  <si>
    <t>Logaritmo Natural</t>
  </si>
  <si>
    <t>C</t>
  </si>
  <si>
    <t>ICT Acceso</t>
  </si>
  <si>
    <t>ICT uso</t>
  </si>
  <si>
    <t>ICT Habilidades</t>
  </si>
  <si>
    <t>PESO ÍNDICE (H)</t>
  </si>
  <si>
    <t>SUMATORIA ÍNDICE (I)</t>
  </si>
  <si>
    <t>C/A = E</t>
  </si>
  <si>
    <t>PESO UNITARIO % (I)</t>
  </si>
  <si>
    <t>PESO UNITARIO FÓRMULA  E x I</t>
  </si>
  <si>
    <t>H X I = J</t>
  </si>
  <si>
    <t>J X 10</t>
  </si>
  <si>
    <t>TOTALES</t>
  </si>
  <si>
    <t>COMPROBACIÓN</t>
  </si>
  <si>
    <t>CACULOS</t>
  </si>
  <si>
    <t xml:space="preserve">DATO IDI </t>
  </si>
  <si>
    <t>A (DATOS FICHA METODOLÓGICA)</t>
  </si>
  <si>
    <t>Cap​acidad Instalada (Gbps)</t>
  </si>
  <si>
    <t>Capacidad Utilizada (Gbps)</t>
  </si>
  <si>
    <t>SMA</t>
  </si>
  <si>
    <t>Individuos que usan internet Móvil</t>
  </si>
  <si>
    <t>Individuos que usan internet fijo</t>
  </si>
  <si>
    <t>Individuos que usan internet</t>
  </si>
  <si>
    <t>Usuarios del SMA y de internet Fijo</t>
  </si>
  <si>
    <t>Kbps</t>
  </si>
  <si>
    <t>bps</t>
  </si>
  <si>
    <t>Resultado en bps</t>
  </si>
  <si>
    <t xml:space="preserve">Población Nacional </t>
  </si>
  <si>
    <t>Abonados a banda ancha móvil por cada 100 habitantes (ARCOTEL)</t>
  </si>
  <si>
    <t>Cristian Alejandro Almeida Ortiz</t>
  </si>
  <si>
    <t>cristian.almeida@mintel.gob.ec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</si>
</sst>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0.0000"/>
    <numFmt numFmtId="181" formatCode="_(* #,##0_);_(* \(#,##0\);_(* &quot;-&quot;??_);_(@_)"/>
    <numFmt numFmtId="182" formatCode="0.0000000"/>
    <numFmt numFmtId="183" formatCode="0.000000"/>
    <numFmt numFmtId="184" formatCode="0.00000"/>
    <numFmt numFmtId="185" formatCode="0.000"/>
    <numFmt numFmtId="186" formatCode="_(* #,##0.0_);_(* \(#,##0.0\);_(* &quot;-&quot;??_);_(@_)"/>
    <numFmt numFmtId="187" formatCode="0.00000000"/>
    <numFmt numFmtId="188" formatCode="0.0"/>
    <numFmt numFmtId="189" formatCode="_-* #,##0\ _€_-;\-* #,##0\ _€_-;_-* &quot;-&quot;??\ _€_-;_-@_-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sz val="10"/>
      <color indexed="8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1"/>
      <color rgb="FF000000"/>
      <name val="Calibri"/>
      <family val="2"/>
    </font>
    <font>
      <sz val="10"/>
      <color theme="1"/>
      <name val="Times New Roman"/>
      <family val="1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vertical="center" wrapText="1"/>
    </xf>
    <xf numFmtId="0" fontId="27" fillId="34" borderId="11" xfId="0" applyFont="1" applyFill="1" applyBorder="1" applyAlignment="1">
      <alignment vertical="center" wrapText="1"/>
    </xf>
    <xf numFmtId="0" fontId="27" fillId="34" borderId="12" xfId="0" applyFont="1" applyFill="1" applyBorder="1" applyAlignment="1">
      <alignment vertical="center" wrapText="1"/>
    </xf>
    <xf numFmtId="0" fontId="42" fillId="33" borderId="0" xfId="0" applyFont="1" applyFill="1" applyAlignment="1">
      <alignment/>
    </xf>
    <xf numFmtId="0" fontId="33" fillId="33" borderId="10" xfId="46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3" xfId="0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/>
    </xf>
    <xf numFmtId="179" fontId="0" fillId="33" borderId="10" xfId="49" applyFont="1" applyFill="1" applyBorder="1" applyAlignment="1">
      <alignment/>
    </xf>
    <xf numFmtId="181" fontId="0" fillId="33" borderId="10" xfId="49" applyNumberFormat="1" applyFont="1" applyFill="1" applyBorder="1" applyAlignment="1">
      <alignment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left" wrapText="1"/>
    </xf>
    <xf numFmtId="0" fontId="44" fillId="0" borderId="0" xfId="0" applyFont="1" applyAlignment="1">
      <alignment horizontal="left" vertical="center" indent="4" readingOrder="1"/>
    </xf>
    <xf numFmtId="0" fontId="0" fillId="0" borderId="0" xfId="0" applyFont="1" applyAlignment="1">
      <alignment horizontal="left"/>
    </xf>
    <xf numFmtId="181" fontId="44" fillId="0" borderId="0" xfId="49" applyNumberFormat="1" applyFont="1" applyAlignment="1">
      <alignment horizontal="left" vertical="center" readingOrder="1"/>
    </xf>
    <xf numFmtId="2" fontId="0" fillId="33" borderId="0" xfId="0" applyNumberFormat="1" applyFill="1" applyAlignment="1">
      <alignment/>
    </xf>
    <xf numFmtId="0" fontId="31" fillId="36" borderId="10" xfId="0" applyFont="1" applyFill="1" applyBorder="1" applyAlignment="1">
      <alignment/>
    </xf>
    <xf numFmtId="0" fontId="0" fillId="36" borderId="13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/>
    </xf>
    <xf numFmtId="0" fontId="0" fillId="36" borderId="10" xfId="0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left" wrapText="1"/>
    </xf>
    <xf numFmtId="2" fontId="0" fillId="36" borderId="10" xfId="0" applyNumberFormat="1" applyFill="1" applyBorder="1" applyAlignment="1">
      <alignment/>
    </xf>
    <xf numFmtId="181" fontId="0" fillId="36" borderId="10" xfId="49" applyNumberFormat="1" applyFont="1" applyFill="1" applyBorder="1" applyAlignment="1">
      <alignment/>
    </xf>
    <xf numFmtId="0" fontId="31" fillId="36" borderId="14" xfId="0" applyFont="1" applyFill="1" applyBorder="1" applyAlignment="1">
      <alignment/>
    </xf>
    <xf numFmtId="181" fontId="0" fillId="33" borderId="14" xfId="49" applyNumberFormat="1" applyFont="1" applyFill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181" fontId="0" fillId="36" borderId="14" xfId="49" applyNumberFormat="1" applyFont="1" applyFill="1" applyBorder="1" applyAlignment="1">
      <alignment/>
    </xf>
    <xf numFmtId="0" fontId="44" fillId="0" borderId="10" xfId="0" applyFont="1" applyBorder="1" applyAlignment="1">
      <alignment vertical="center" readingOrder="1"/>
    </xf>
    <xf numFmtId="181" fontId="44" fillId="0" borderId="10" xfId="49" applyNumberFormat="1" applyFont="1" applyBorder="1" applyAlignment="1">
      <alignment vertical="center" readingOrder="1"/>
    </xf>
    <xf numFmtId="0" fontId="0" fillId="0" borderId="10" xfId="0" applyBorder="1" applyAlignment="1">
      <alignment/>
    </xf>
    <xf numFmtId="181" fontId="44" fillId="0" borderId="10" xfId="49" applyNumberFormat="1" applyFont="1" applyBorder="1" applyAlignment="1">
      <alignment horizontal="left" vertical="center" readingOrder="1"/>
    </xf>
    <xf numFmtId="0" fontId="44" fillId="36" borderId="10" xfId="0" applyFont="1" applyFill="1" applyBorder="1" applyAlignment="1">
      <alignment vertical="center" readingOrder="1"/>
    </xf>
    <xf numFmtId="0" fontId="0" fillId="37" borderId="10" xfId="0" applyFill="1" applyBorder="1" applyAlignment="1">
      <alignment/>
    </xf>
    <xf numFmtId="0" fontId="0" fillId="38" borderId="10" xfId="0" applyFill="1" applyBorder="1" applyAlignment="1">
      <alignment/>
    </xf>
    <xf numFmtId="0" fontId="0" fillId="33" borderId="0" xfId="0" applyFill="1" applyAlignment="1">
      <alignment wrapText="1"/>
    </xf>
    <xf numFmtId="0" fontId="31" fillId="39" borderId="10" xfId="0" applyFont="1" applyFill="1" applyBorder="1" applyAlignment="1">
      <alignment vertical="top"/>
    </xf>
    <xf numFmtId="0" fontId="31" fillId="39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37" borderId="10" xfId="0" applyNumberFormat="1" applyFill="1" applyBorder="1" applyAlignment="1">
      <alignment/>
    </xf>
    <xf numFmtId="2" fontId="0" fillId="38" borderId="10" xfId="0" applyNumberFormat="1" applyFill="1" applyBorder="1" applyAlignment="1">
      <alignment/>
    </xf>
    <xf numFmtId="0" fontId="45" fillId="40" borderId="10" xfId="0" applyFont="1" applyFill="1" applyBorder="1" applyAlignment="1">
      <alignment/>
    </xf>
    <xf numFmtId="0" fontId="44" fillId="40" borderId="10" xfId="0" applyFont="1" applyFill="1" applyBorder="1" applyAlignment="1">
      <alignment vertical="center" wrapText="1"/>
    </xf>
    <xf numFmtId="0" fontId="46" fillId="40" borderId="10" xfId="0" applyFont="1" applyFill="1" applyBorder="1" applyAlignment="1">
      <alignment vertical="center" wrapText="1"/>
    </xf>
    <xf numFmtId="0" fontId="46" fillId="40" borderId="10" xfId="0" applyFont="1" applyFill="1" applyBorder="1" applyAlignment="1">
      <alignment horizontal="center" vertical="center"/>
    </xf>
    <xf numFmtId="0" fontId="44" fillId="40" borderId="10" xfId="0" applyFont="1" applyFill="1" applyBorder="1" applyAlignment="1">
      <alignment horizontal="right" vertical="center"/>
    </xf>
    <xf numFmtId="3" fontId="44" fillId="40" borderId="10" xfId="0" applyNumberFormat="1" applyFont="1" applyFill="1" applyBorder="1" applyAlignment="1">
      <alignment horizontal="right" vertical="center"/>
    </xf>
    <xf numFmtId="0" fontId="46" fillId="35" borderId="10" xfId="0" applyFont="1" applyFill="1" applyBorder="1" applyAlignment="1">
      <alignment horizontal="center" vertical="center"/>
    </xf>
    <xf numFmtId="0" fontId="44" fillId="35" borderId="10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vertical="center" wrapText="1"/>
    </xf>
    <xf numFmtId="0" fontId="44" fillId="41" borderId="10" xfId="0" applyFont="1" applyFill="1" applyBorder="1" applyAlignment="1">
      <alignment vertical="center" wrapText="1"/>
    </xf>
    <xf numFmtId="0" fontId="44" fillId="15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/>
    </xf>
    <xf numFmtId="0" fontId="44" fillId="33" borderId="10" xfId="0" applyFont="1" applyFill="1" applyBorder="1" applyAlignment="1">
      <alignment vertical="center" wrapText="1"/>
    </xf>
    <xf numFmtId="0" fontId="44" fillId="33" borderId="10" xfId="0" applyFont="1" applyFill="1" applyBorder="1" applyAlignment="1">
      <alignment horizontal="right" vertical="center"/>
    </xf>
    <xf numFmtId="3" fontId="44" fillId="33" borderId="10" xfId="0" applyNumberFormat="1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center" vertical="center"/>
    </xf>
    <xf numFmtId="0" fontId="42" fillId="42" borderId="10" xfId="0" applyFont="1" applyFill="1" applyBorder="1" applyAlignment="1">
      <alignment horizontal="center" vertical="center" wrapText="1"/>
    </xf>
    <xf numFmtId="0" fontId="42" fillId="42" borderId="13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31" fillId="39" borderId="14" xfId="0" applyFont="1" applyFill="1" applyBorder="1" applyAlignment="1">
      <alignment horizontal="left" vertical="top"/>
    </xf>
    <xf numFmtId="0" fontId="31" fillId="39" borderId="15" xfId="0" applyFont="1" applyFill="1" applyBorder="1" applyAlignment="1">
      <alignment horizontal="left" vertical="top"/>
    </xf>
    <xf numFmtId="0" fontId="31" fillId="39" borderId="16" xfId="0" applyFont="1" applyFill="1" applyBorder="1" applyAlignment="1">
      <alignment horizontal="left" vertical="top"/>
    </xf>
    <xf numFmtId="2" fontId="0" fillId="33" borderId="10" xfId="0" applyNumberForma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ristian.almeida@mintel.gob.e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3:H6"/>
  <sheetViews>
    <sheetView workbookViewId="0" topLeftCell="A1">
      <selection activeCell="C6" sqref="C6:D6"/>
    </sheetView>
  </sheetViews>
  <sheetFormatPr defaultColWidth="11.421875" defaultRowHeight="15"/>
  <cols>
    <col min="1" max="1" width="36.00390625" style="1" customWidth="1"/>
    <col min="2" max="2" width="44.00390625" style="1" customWidth="1"/>
    <col min="3" max="3" width="23.421875" style="1" customWidth="1"/>
    <col min="4" max="4" width="27.140625" style="1" customWidth="1"/>
    <col min="5" max="5" width="34.00390625" style="1" customWidth="1"/>
    <col min="6" max="6" width="17.7109375" style="1" customWidth="1"/>
    <col min="7" max="7" width="44.8515625" style="1" customWidth="1"/>
    <col min="8" max="8" width="51.8515625" style="1" customWidth="1"/>
    <col min="9" max="16384" width="11.421875" style="1" customWidth="1"/>
  </cols>
  <sheetData>
    <row r="3" spans="1:4" ht="15.75">
      <c r="A3" s="3" t="s">
        <v>17</v>
      </c>
      <c r="B3" s="3"/>
      <c r="C3" s="2"/>
      <c r="D3" s="2"/>
    </row>
    <row r="4" ht="15.75" thickBot="1"/>
    <row r="5" spans="1:8" s="9" customFormat="1" ht="30.75" customHeight="1">
      <c r="A5" s="7" t="s">
        <v>12</v>
      </c>
      <c r="B5" s="8" t="s">
        <v>13</v>
      </c>
      <c r="C5" s="8" t="s">
        <v>11</v>
      </c>
      <c r="D5" s="8" t="s">
        <v>14</v>
      </c>
      <c r="E5" s="8" t="s">
        <v>15</v>
      </c>
      <c r="F5" s="8" t="s">
        <v>10</v>
      </c>
      <c r="G5" s="8" t="s">
        <v>16</v>
      </c>
      <c r="H5" s="8" t="s">
        <v>9</v>
      </c>
    </row>
    <row r="6" spans="1:8" s="4" customFormat="1" ht="141.75" customHeight="1">
      <c r="A6" s="5" t="s">
        <v>19</v>
      </c>
      <c r="B6" s="5" t="s">
        <v>28</v>
      </c>
      <c r="C6" s="5" t="s">
        <v>77</v>
      </c>
      <c r="D6" s="10" t="s">
        <v>78</v>
      </c>
      <c r="E6" s="6" t="s">
        <v>21</v>
      </c>
      <c r="F6" s="6" t="s">
        <v>20</v>
      </c>
      <c r="G6" s="6" t="s">
        <v>22</v>
      </c>
      <c r="H6" s="11" t="s">
        <v>23</v>
      </c>
    </row>
  </sheetData>
  <sheetProtection/>
  <hyperlinks>
    <hyperlink ref="D6" r:id="rId1" display="cristian.almeida@mintel.gob.ec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Y27"/>
  <sheetViews>
    <sheetView tabSelected="1" zoomScale="90" zoomScaleNormal="90" zoomScalePageLayoutView="0" workbookViewId="0" topLeftCell="A1">
      <selection activeCell="V19" sqref="V19"/>
    </sheetView>
  </sheetViews>
  <sheetFormatPr defaultColWidth="11.421875" defaultRowHeight="15"/>
  <cols>
    <col min="1" max="1" width="11.7109375" style="1" customWidth="1"/>
    <col min="2" max="2" width="40.00390625" style="1" customWidth="1"/>
    <col min="3" max="3" width="15.8515625" style="1" customWidth="1"/>
    <col min="4" max="4" width="54.8515625" style="1" customWidth="1"/>
    <col min="5" max="5" width="29.00390625" style="1" customWidth="1"/>
    <col min="6" max="6" width="27.28125" style="1" customWidth="1"/>
    <col min="7" max="7" width="15.28125" style="1" customWidth="1"/>
    <col min="8" max="8" width="17.00390625" style="1" customWidth="1"/>
    <col min="9" max="9" width="16.7109375" style="1" customWidth="1"/>
    <col min="10" max="10" width="11.421875" style="1" customWidth="1"/>
    <col min="11" max="11" width="13.421875" style="1" customWidth="1"/>
    <col min="12" max="12" width="18.140625" style="1" customWidth="1"/>
    <col min="13" max="13" width="11.8515625" style="1" bestFit="1" customWidth="1"/>
    <col min="14" max="14" width="19.28125" style="1" customWidth="1"/>
    <col min="15" max="15" width="11.421875" style="1" customWidth="1"/>
    <col min="16" max="16" width="20.8515625" style="1" customWidth="1"/>
    <col min="17" max="17" width="20.421875" style="1" customWidth="1"/>
    <col min="18" max="18" width="17.57421875" style="1" customWidth="1"/>
    <col min="19" max="19" width="14.421875" style="1" customWidth="1"/>
    <col min="20" max="20" width="11.8515625" style="1" bestFit="1" customWidth="1"/>
    <col min="21" max="16384" width="11.421875" style="1" customWidth="1"/>
  </cols>
  <sheetData>
    <row r="1" spans="1:22" ht="15" customHeight="1">
      <c r="A1" s="70" t="s">
        <v>18</v>
      </c>
      <c r="B1" s="70" t="s">
        <v>0</v>
      </c>
      <c r="C1" s="70" t="s">
        <v>1</v>
      </c>
      <c r="D1" s="70" t="s">
        <v>3</v>
      </c>
      <c r="E1" s="70" t="s">
        <v>2</v>
      </c>
      <c r="F1" s="70" t="s">
        <v>8</v>
      </c>
      <c r="G1" s="70" t="s">
        <v>5</v>
      </c>
      <c r="H1" s="70" t="s">
        <v>6</v>
      </c>
      <c r="I1" s="70" t="s">
        <v>7</v>
      </c>
      <c r="J1" s="70" t="s">
        <v>61</v>
      </c>
      <c r="K1" s="70" t="s">
        <v>62</v>
      </c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39.75" customHeight="1">
      <c r="A2" s="71"/>
      <c r="B2" s="71"/>
      <c r="C2" s="71"/>
      <c r="D2" s="71"/>
      <c r="E2" s="71"/>
      <c r="F2" s="71"/>
      <c r="G2" s="71"/>
      <c r="H2" s="71"/>
      <c r="I2" s="71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</row>
    <row r="3" spans="1:22" s="15" customFormat="1" ht="60">
      <c r="A3" s="14" t="s">
        <v>24</v>
      </c>
      <c r="B3" s="14" t="s">
        <v>21</v>
      </c>
      <c r="C3" s="13" t="s">
        <v>29</v>
      </c>
      <c r="D3" s="14" t="s">
        <v>25</v>
      </c>
      <c r="E3" s="13" t="s">
        <v>4</v>
      </c>
      <c r="F3" s="13" t="s">
        <v>26</v>
      </c>
      <c r="G3" s="76">
        <f>V19</f>
        <v>5.220846873663434</v>
      </c>
      <c r="H3" s="13" t="s">
        <v>27</v>
      </c>
      <c r="I3" s="13" t="s">
        <v>27</v>
      </c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</row>
    <row r="4" spans="1:23" ht="31.5" customHeight="1">
      <c r="A4" s="73" t="s">
        <v>35</v>
      </c>
      <c r="B4" s="74"/>
      <c r="C4" s="74"/>
      <c r="D4" s="74"/>
      <c r="E4" s="74"/>
      <c r="F4" s="74"/>
      <c r="G4" s="74"/>
      <c r="H4" s="74"/>
      <c r="I4" s="75"/>
      <c r="J4" s="48"/>
      <c r="K4" s="49" t="s">
        <v>64</v>
      </c>
      <c r="L4" s="49" t="s">
        <v>48</v>
      </c>
      <c r="M4" s="49" t="s">
        <v>49</v>
      </c>
      <c r="N4" s="49" t="s">
        <v>48</v>
      </c>
      <c r="O4" s="49" t="s">
        <v>55</v>
      </c>
      <c r="P4" s="49" t="s">
        <v>56</v>
      </c>
      <c r="Q4" s="49" t="s">
        <v>57</v>
      </c>
      <c r="R4" s="49" t="s">
        <v>53</v>
      </c>
      <c r="S4" s="49" t="s">
        <v>54</v>
      </c>
      <c r="T4" s="49" t="s">
        <v>58</v>
      </c>
      <c r="U4" s="49"/>
      <c r="V4" s="49" t="s">
        <v>59</v>
      </c>
      <c r="W4" s="47"/>
    </row>
    <row r="5" spans="1:22" ht="15">
      <c r="A5" s="26"/>
      <c r="B5" s="50" t="s">
        <v>50</v>
      </c>
      <c r="C5" s="26"/>
      <c r="D5" s="26"/>
      <c r="E5" s="26"/>
      <c r="F5" s="26"/>
      <c r="G5" s="26"/>
      <c r="H5" s="26"/>
      <c r="I5" s="35"/>
      <c r="J5" s="30"/>
      <c r="K5" s="30"/>
      <c r="L5" s="30"/>
      <c r="M5" s="30"/>
      <c r="N5" s="30"/>
      <c r="O5" s="30"/>
      <c r="P5" s="30"/>
      <c r="Q5" s="30"/>
      <c r="R5" s="33">
        <v>0.4</v>
      </c>
      <c r="S5" s="33">
        <f>SUM(Q6:Q10)</f>
        <v>0.5268456731847586</v>
      </c>
      <c r="T5" s="33">
        <f>R5*S5</f>
        <v>0.21073826927390346</v>
      </c>
      <c r="U5" s="33"/>
      <c r="V5" s="33"/>
    </row>
    <row r="6" spans="1:22" ht="30">
      <c r="A6" s="14" t="s">
        <v>24</v>
      </c>
      <c r="B6" s="21" t="s">
        <v>30</v>
      </c>
      <c r="C6" s="13" t="s">
        <v>29</v>
      </c>
      <c r="D6" s="13" t="s">
        <v>42</v>
      </c>
      <c r="E6" s="13" t="s">
        <v>4</v>
      </c>
      <c r="F6" s="13" t="s">
        <v>45</v>
      </c>
      <c r="G6" s="17">
        <v>12.71624843800545</v>
      </c>
      <c r="H6" s="19">
        <v>2195840</v>
      </c>
      <c r="I6" s="36">
        <v>17267986</v>
      </c>
      <c r="J6" s="12">
        <f>(H6/I6)*100</f>
        <v>12.71624843800545</v>
      </c>
      <c r="K6" s="40">
        <v>60</v>
      </c>
      <c r="L6" s="12"/>
      <c r="M6" s="17">
        <f>G6</f>
        <v>12.71624843800545</v>
      </c>
      <c r="N6" s="12"/>
      <c r="O6" s="17">
        <f>M6/K6</f>
        <v>0.21193747396675752</v>
      </c>
      <c r="P6" s="17">
        <v>0.2</v>
      </c>
      <c r="Q6" s="12">
        <f>P6*O6</f>
        <v>0.04238749479335151</v>
      </c>
      <c r="R6" s="17"/>
      <c r="S6" s="17"/>
      <c r="T6" s="17"/>
      <c r="U6" s="17"/>
      <c r="V6" s="17"/>
    </row>
    <row r="7" spans="1:22" ht="30">
      <c r="A7" s="14" t="s">
        <v>24</v>
      </c>
      <c r="B7" s="21" t="s">
        <v>31</v>
      </c>
      <c r="C7" s="13" t="s">
        <v>29</v>
      </c>
      <c r="D7" s="13" t="s">
        <v>42</v>
      </c>
      <c r="E7" s="13" t="s">
        <v>4</v>
      </c>
      <c r="F7" s="13" t="s">
        <v>45</v>
      </c>
      <c r="G7" s="17">
        <v>91.806305610857</v>
      </c>
      <c r="H7" s="19">
        <v>15853100</v>
      </c>
      <c r="I7" s="36">
        <v>17267986</v>
      </c>
      <c r="J7" s="12">
        <f>(H7/I7)*100</f>
        <v>91.806305610857</v>
      </c>
      <c r="K7" s="40">
        <v>120</v>
      </c>
      <c r="L7" s="12"/>
      <c r="M7" s="17">
        <f aca="true" t="shared" si="0" ref="M7:M18">G7</f>
        <v>91.806305610857</v>
      </c>
      <c r="N7" s="12"/>
      <c r="O7" s="17">
        <f aca="true" t="shared" si="1" ref="O7:O18">M7/K7</f>
        <v>0.7650525467571416</v>
      </c>
      <c r="P7" s="17">
        <v>0.2</v>
      </c>
      <c r="Q7" s="12">
        <f aca="true" t="shared" si="2" ref="Q7:Q18">P7*O7</f>
        <v>0.15301050935142835</v>
      </c>
      <c r="R7" s="17"/>
      <c r="S7" s="17"/>
      <c r="T7" s="17"/>
      <c r="U7" s="17"/>
      <c r="V7" s="17"/>
    </row>
    <row r="8" spans="1:25" ht="45">
      <c r="A8" s="14" t="s">
        <v>24</v>
      </c>
      <c r="B8" s="21" t="s">
        <v>32</v>
      </c>
      <c r="C8" s="13" t="s">
        <v>29</v>
      </c>
      <c r="D8" s="13" t="s">
        <v>42</v>
      </c>
      <c r="E8" s="13" t="s">
        <v>4</v>
      </c>
      <c r="F8" s="13" t="s">
        <v>47</v>
      </c>
      <c r="G8" s="18">
        <v>57931.45</v>
      </c>
      <c r="H8" s="13" t="s">
        <v>27</v>
      </c>
      <c r="I8" s="37" t="s">
        <v>27</v>
      </c>
      <c r="J8" s="12"/>
      <c r="K8" s="41">
        <v>962216</v>
      </c>
      <c r="L8" s="12">
        <f>LOG10(K8)</f>
        <v>5.983272574198158</v>
      </c>
      <c r="M8" s="17">
        <f t="shared" si="0"/>
        <v>57931.45</v>
      </c>
      <c r="N8" s="12">
        <f>LOG10(M8)</f>
        <v>4.762914398844608</v>
      </c>
      <c r="O8" s="17">
        <f>N8/L8</f>
        <v>0.7960383451998935</v>
      </c>
      <c r="P8" s="17">
        <v>0.2</v>
      </c>
      <c r="Q8" s="12">
        <f t="shared" si="2"/>
        <v>0.1592076690399787</v>
      </c>
      <c r="R8" s="17"/>
      <c r="S8" s="17"/>
      <c r="T8" s="17"/>
      <c r="U8" s="17"/>
      <c r="V8" s="17"/>
      <c r="W8" s="41">
        <v>976796</v>
      </c>
      <c r="X8" s="1">
        <f>LOG10(W8)</f>
        <v>5.989803872495503</v>
      </c>
      <c r="Y8" s="25">
        <f>N8/X8</f>
        <v>0.7951703428413356</v>
      </c>
    </row>
    <row r="9" spans="1:22" ht="30">
      <c r="A9" s="14" t="s">
        <v>24</v>
      </c>
      <c r="B9" s="21" t="s">
        <v>33</v>
      </c>
      <c r="C9" s="13" t="s">
        <v>29</v>
      </c>
      <c r="D9" s="13" t="s">
        <v>43</v>
      </c>
      <c r="E9" s="13" t="s">
        <v>4</v>
      </c>
      <c r="F9" s="13" t="s">
        <v>45</v>
      </c>
      <c r="G9" s="12">
        <v>40.58</v>
      </c>
      <c r="H9" s="13" t="s">
        <v>27</v>
      </c>
      <c r="I9" s="37" t="s">
        <v>27</v>
      </c>
      <c r="J9" s="12"/>
      <c r="K9" s="40">
        <v>100</v>
      </c>
      <c r="L9" s="12"/>
      <c r="M9" s="17">
        <f t="shared" si="0"/>
        <v>40.58</v>
      </c>
      <c r="N9" s="12"/>
      <c r="O9" s="17">
        <f t="shared" si="1"/>
        <v>0.4058</v>
      </c>
      <c r="P9" s="17">
        <v>0.2</v>
      </c>
      <c r="Q9" s="12">
        <f t="shared" si="2"/>
        <v>0.08116000000000001</v>
      </c>
      <c r="R9" s="17"/>
      <c r="S9" s="17"/>
      <c r="T9" s="17"/>
      <c r="U9" s="17"/>
      <c r="V9" s="17"/>
    </row>
    <row r="10" spans="1:22" ht="15">
      <c r="A10" s="16" t="s">
        <v>24</v>
      </c>
      <c r="B10" s="20" t="s">
        <v>34</v>
      </c>
      <c r="C10" s="13" t="s">
        <v>29</v>
      </c>
      <c r="D10" s="13" t="s">
        <v>43</v>
      </c>
      <c r="E10" s="13" t="s">
        <v>4</v>
      </c>
      <c r="F10" s="13" t="s">
        <v>45</v>
      </c>
      <c r="G10" s="12">
        <v>45.54</v>
      </c>
      <c r="H10" s="13" t="s">
        <v>27</v>
      </c>
      <c r="I10" s="37" t="s">
        <v>27</v>
      </c>
      <c r="J10" s="12"/>
      <c r="K10" s="40">
        <v>100</v>
      </c>
      <c r="L10" s="12"/>
      <c r="M10" s="17">
        <f t="shared" si="0"/>
        <v>45.54</v>
      </c>
      <c r="N10" s="12"/>
      <c r="O10" s="17">
        <f t="shared" si="1"/>
        <v>0.45539999999999997</v>
      </c>
      <c r="P10" s="17">
        <v>0.2</v>
      </c>
      <c r="Q10" s="12">
        <f t="shared" si="2"/>
        <v>0.09108</v>
      </c>
      <c r="R10" s="17"/>
      <c r="S10" s="17"/>
      <c r="T10" s="17"/>
      <c r="U10" s="17"/>
      <c r="V10" s="17"/>
    </row>
    <row r="11" spans="1:22" ht="15">
      <c r="A11" s="27"/>
      <c r="B11" s="28" t="s">
        <v>51</v>
      </c>
      <c r="C11" s="29"/>
      <c r="D11" s="29"/>
      <c r="E11" s="29"/>
      <c r="F11" s="29"/>
      <c r="G11" s="30"/>
      <c r="H11" s="29"/>
      <c r="I11" s="38"/>
      <c r="J11" s="30"/>
      <c r="K11" s="44"/>
      <c r="L11" s="30"/>
      <c r="M11" s="30"/>
      <c r="N11" s="30"/>
      <c r="O11" s="33"/>
      <c r="P11" s="30"/>
      <c r="Q11" s="30"/>
      <c r="R11" s="33">
        <v>0.4</v>
      </c>
      <c r="S11" s="33">
        <f>SUM(Q12:Q14)</f>
        <v>0.4404350452310999</v>
      </c>
      <c r="T11" s="33">
        <f>R11*S11</f>
        <v>0.17617401809243996</v>
      </c>
      <c r="U11" s="33"/>
      <c r="V11" s="33"/>
    </row>
    <row r="12" spans="1:22" ht="15">
      <c r="A12" s="14" t="s">
        <v>24</v>
      </c>
      <c r="B12" s="20" t="s">
        <v>36</v>
      </c>
      <c r="C12" s="13" t="s">
        <v>29</v>
      </c>
      <c r="D12" s="13" t="s">
        <v>43</v>
      </c>
      <c r="E12" s="13" t="s">
        <v>4</v>
      </c>
      <c r="F12" s="13" t="s">
        <v>45</v>
      </c>
      <c r="G12" s="12">
        <v>59.2</v>
      </c>
      <c r="H12" s="13" t="s">
        <v>27</v>
      </c>
      <c r="I12" s="37" t="s">
        <v>27</v>
      </c>
      <c r="J12" s="12"/>
      <c r="K12" s="40">
        <v>100</v>
      </c>
      <c r="L12" s="12"/>
      <c r="M12" s="17">
        <f t="shared" si="0"/>
        <v>59.2</v>
      </c>
      <c r="N12" s="12"/>
      <c r="O12" s="17">
        <f t="shared" si="1"/>
        <v>0.5920000000000001</v>
      </c>
      <c r="P12" s="12">
        <v>0.33</v>
      </c>
      <c r="Q12" s="12">
        <f t="shared" si="2"/>
        <v>0.19536000000000003</v>
      </c>
      <c r="R12" s="17"/>
      <c r="S12" s="17"/>
      <c r="T12" s="17"/>
      <c r="U12" s="17"/>
      <c r="V12" s="17"/>
    </row>
    <row r="13" spans="1:22" ht="30">
      <c r="A13" s="14" t="s">
        <v>24</v>
      </c>
      <c r="B13" s="21" t="s">
        <v>37</v>
      </c>
      <c r="C13" s="13" t="s">
        <v>29</v>
      </c>
      <c r="D13" s="13" t="s">
        <v>42</v>
      </c>
      <c r="E13" s="13" t="s">
        <v>4</v>
      </c>
      <c r="F13" s="13" t="s">
        <v>45</v>
      </c>
      <c r="G13" s="17">
        <v>12.120469636702277</v>
      </c>
      <c r="H13" s="19">
        <v>2092961</v>
      </c>
      <c r="I13" s="36">
        <v>17267986</v>
      </c>
      <c r="J13" s="12"/>
      <c r="K13" s="40">
        <v>60</v>
      </c>
      <c r="L13" s="12"/>
      <c r="M13" s="17">
        <f t="shared" si="0"/>
        <v>12.120469636702277</v>
      </c>
      <c r="N13" s="12"/>
      <c r="O13" s="17">
        <f t="shared" si="1"/>
        <v>0.20200782727837127</v>
      </c>
      <c r="P13" s="12">
        <v>0.33</v>
      </c>
      <c r="Q13" s="12">
        <f t="shared" si="2"/>
        <v>0.06666258300186252</v>
      </c>
      <c r="R13" s="17"/>
      <c r="S13" s="17"/>
      <c r="T13" s="17"/>
      <c r="U13" s="17"/>
      <c r="V13" s="17"/>
    </row>
    <row r="14" spans="1:22" ht="30">
      <c r="A14" s="14" t="s">
        <v>24</v>
      </c>
      <c r="B14" s="21" t="s">
        <v>38</v>
      </c>
      <c r="C14" s="13" t="s">
        <v>29</v>
      </c>
      <c r="D14" s="13" t="s">
        <v>42</v>
      </c>
      <c r="E14" s="13" t="s">
        <v>4</v>
      </c>
      <c r="F14" s="13" t="s">
        <v>45</v>
      </c>
      <c r="G14" s="17">
        <v>54.064382493708294</v>
      </c>
      <c r="H14" s="19">
        <v>9335830</v>
      </c>
      <c r="I14" s="36">
        <v>17267986</v>
      </c>
      <c r="J14" s="12"/>
      <c r="K14" s="42">
        <v>100</v>
      </c>
      <c r="L14" s="12"/>
      <c r="M14" s="17">
        <f t="shared" si="0"/>
        <v>54.064382493708294</v>
      </c>
      <c r="N14" s="12"/>
      <c r="O14" s="17">
        <f t="shared" si="1"/>
        <v>0.540643824937083</v>
      </c>
      <c r="P14" s="12">
        <v>0.33</v>
      </c>
      <c r="Q14" s="12">
        <f t="shared" si="2"/>
        <v>0.17841246222923737</v>
      </c>
      <c r="R14" s="17"/>
      <c r="S14" s="17"/>
      <c r="T14" s="17"/>
      <c r="U14" s="17"/>
      <c r="V14" s="17"/>
    </row>
    <row r="15" spans="1:22" ht="15">
      <c r="A15" s="31"/>
      <c r="B15" s="32" t="s">
        <v>52</v>
      </c>
      <c r="C15" s="29"/>
      <c r="D15" s="29"/>
      <c r="E15" s="29"/>
      <c r="F15" s="29"/>
      <c r="G15" s="33"/>
      <c r="H15" s="34"/>
      <c r="I15" s="39"/>
      <c r="J15" s="30"/>
      <c r="K15" s="30"/>
      <c r="L15" s="30"/>
      <c r="M15" s="30"/>
      <c r="N15" s="30"/>
      <c r="O15" s="33"/>
      <c r="P15" s="30"/>
      <c r="Q15" s="30"/>
      <c r="R15" s="33">
        <v>0.2</v>
      </c>
      <c r="S15" s="33">
        <f>SUM(Q16:Q18)</f>
        <v>0.6758620000000001</v>
      </c>
      <c r="T15" s="33">
        <f>R15*S15</f>
        <v>0.13517240000000003</v>
      </c>
      <c r="U15" s="33"/>
      <c r="V15" s="33"/>
    </row>
    <row r="16" spans="1:22" ht="15">
      <c r="A16" s="14" t="s">
        <v>24</v>
      </c>
      <c r="B16" s="21" t="s">
        <v>39</v>
      </c>
      <c r="C16" s="13" t="s">
        <v>29</v>
      </c>
      <c r="D16" s="13" t="s">
        <v>43</v>
      </c>
      <c r="E16" s="13" t="s">
        <v>4</v>
      </c>
      <c r="F16" s="13" t="s">
        <v>46</v>
      </c>
      <c r="G16" s="12">
        <v>10.27</v>
      </c>
      <c r="H16" s="13" t="s">
        <v>27</v>
      </c>
      <c r="I16" s="37" t="s">
        <v>27</v>
      </c>
      <c r="J16" s="12"/>
      <c r="K16" s="43">
        <v>15</v>
      </c>
      <c r="L16" s="12"/>
      <c r="M16" s="17">
        <f t="shared" si="0"/>
        <v>10.27</v>
      </c>
      <c r="N16" s="12"/>
      <c r="O16" s="17">
        <f t="shared" si="1"/>
        <v>0.6846666666666666</v>
      </c>
      <c r="P16" s="12">
        <v>0.33</v>
      </c>
      <c r="Q16" s="12">
        <f t="shared" si="2"/>
        <v>0.22594</v>
      </c>
      <c r="R16" s="12"/>
      <c r="S16" s="12"/>
      <c r="T16" s="17"/>
      <c r="U16" s="17"/>
      <c r="V16" s="17"/>
    </row>
    <row r="17" spans="1:22" ht="30">
      <c r="A17" s="14" t="s">
        <v>24</v>
      </c>
      <c r="B17" s="21" t="s">
        <v>40</v>
      </c>
      <c r="C17" s="13" t="s">
        <v>29</v>
      </c>
      <c r="D17" s="13" t="s">
        <v>43</v>
      </c>
      <c r="E17" s="13" t="s">
        <v>4</v>
      </c>
      <c r="F17" s="13" t="s">
        <v>45</v>
      </c>
      <c r="G17" s="12">
        <v>99.9</v>
      </c>
      <c r="H17" s="13" t="s">
        <v>27</v>
      </c>
      <c r="I17" s="37" t="s">
        <v>27</v>
      </c>
      <c r="J17" s="12"/>
      <c r="K17" s="42">
        <v>100</v>
      </c>
      <c r="L17" s="12"/>
      <c r="M17" s="17">
        <f t="shared" si="0"/>
        <v>99.9</v>
      </c>
      <c r="N17" s="12"/>
      <c r="O17" s="17">
        <f t="shared" si="1"/>
        <v>0.9990000000000001</v>
      </c>
      <c r="P17" s="12">
        <v>0.33</v>
      </c>
      <c r="Q17" s="12">
        <f t="shared" si="2"/>
        <v>0.3296700000000001</v>
      </c>
      <c r="R17" s="12"/>
      <c r="S17" s="12"/>
      <c r="T17" s="17"/>
      <c r="U17" s="17"/>
      <c r="V17" s="17"/>
    </row>
    <row r="18" spans="1:22" ht="30">
      <c r="A18" s="14" t="s">
        <v>24</v>
      </c>
      <c r="B18" s="21" t="s">
        <v>41</v>
      </c>
      <c r="C18" s="13" t="s">
        <v>29</v>
      </c>
      <c r="D18" s="14" t="s">
        <v>44</v>
      </c>
      <c r="E18" s="13" t="s">
        <v>4</v>
      </c>
      <c r="F18" s="13" t="s">
        <v>45</v>
      </c>
      <c r="G18" s="12">
        <v>36.44</v>
      </c>
      <c r="H18" s="19">
        <v>775033</v>
      </c>
      <c r="I18" s="19">
        <v>2126758</v>
      </c>
      <c r="J18" s="12">
        <f>(H18/I18)*100</f>
        <v>36.4419929300842</v>
      </c>
      <c r="K18" s="42">
        <v>100</v>
      </c>
      <c r="L18" s="12"/>
      <c r="M18" s="17">
        <f t="shared" si="0"/>
        <v>36.44</v>
      </c>
      <c r="N18" s="12"/>
      <c r="O18" s="17">
        <f t="shared" si="1"/>
        <v>0.3644</v>
      </c>
      <c r="P18" s="12">
        <v>0.33</v>
      </c>
      <c r="Q18" s="12">
        <f t="shared" si="2"/>
        <v>0.12025200000000001</v>
      </c>
      <c r="R18" s="12"/>
      <c r="S18" s="12"/>
      <c r="T18" s="17"/>
      <c r="U18" s="17"/>
      <c r="V18" s="17"/>
    </row>
    <row r="19" spans="1:23" ht="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45" t="s">
        <v>60</v>
      </c>
      <c r="T19" s="52">
        <f>SUM(T5:T18)</f>
        <v>0.5220846873663434</v>
      </c>
      <c r="U19" s="52">
        <v>10</v>
      </c>
      <c r="V19" s="53">
        <f>T19*U19</f>
        <v>5.220846873663434</v>
      </c>
      <c r="W19" s="46" t="s">
        <v>63</v>
      </c>
    </row>
    <row r="20" spans="1:18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</row>
    <row r="21" ht="15">
      <c r="K21" s="22"/>
    </row>
    <row r="24" ht="15">
      <c r="K24" s="23"/>
    </row>
    <row r="25" ht="15">
      <c r="K25" s="24">
        <v>15</v>
      </c>
    </row>
    <row r="26" ht="15">
      <c r="K26" s="24">
        <v>100</v>
      </c>
    </row>
    <row r="27" ht="15">
      <c r="K27" s="24">
        <v>100</v>
      </c>
    </row>
  </sheetData>
  <sheetProtection/>
  <mergeCells count="13">
    <mergeCell ref="B1:B2"/>
    <mergeCell ref="C1:C2"/>
    <mergeCell ref="D1:D2"/>
    <mergeCell ref="E1:E2"/>
    <mergeCell ref="F1:F2"/>
    <mergeCell ref="G1:G2"/>
    <mergeCell ref="K1:V2"/>
    <mergeCell ref="J3:V3"/>
    <mergeCell ref="A4:I4"/>
    <mergeCell ref="J1:J2"/>
    <mergeCell ref="A1:A2"/>
    <mergeCell ref="H1:H2"/>
    <mergeCell ref="I1:I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A1">
      <selection activeCell="G2" sqref="G2"/>
    </sheetView>
  </sheetViews>
  <sheetFormatPr defaultColWidth="11.421875" defaultRowHeight="15"/>
  <cols>
    <col min="18" max="18" width="12.00390625" style="0" bestFit="1" customWidth="1"/>
  </cols>
  <sheetData>
    <row r="1" spans="1:18" ht="60">
      <c r="A1" s="54"/>
      <c r="B1" s="55" t="s">
        <v>65</v>
      </c>
      <c r="C1" s="56" t="s">
        <v>66</v>
      </c>
      <c r="D1" s="55" t="s">
        <v>67</v>
      </c>
      <c r="E1" s="55" t="s">
        <v>68</v>
      </c>
      <c r="F1" s="55" t="s">
        <v>69</v>
      </c>
      <c r="G1" s="55" t="s">
        <v>70</v>
      </c>
      <c r="H1" s="55" t="s">
        <v>71</v>
      </c>
      <c r="I1" s="57" t="s">
        <v>72</v>
      </c>
      <c r="J1" s="60" t="s">
        <v>73</v>
      </c>
      <c r="K1" s="61" t="s">
        <v>74</v>
      </c>
      <c r="L1" s="61" t="s">
        <v>70</v>
      </c>
      <c r="M1" s="61" t="s">
        <v>71</v>
      </c>
      <c r="N1" s="61" t="s">
        <v>69</v>
      </c>
      <c r="O1" s="61" t="s">
        <v>67</v>
      </c>
      <c r="P1" s="62" t="s">
        <v>70</v>
      </c>
      <c r="Q1" s="63" t="s">
        <v>70</v>
      </c>
      <c r="R1" s="64" t="s">
        <v>70</v>
      </c>
    </row>
    <row r="2" spans="1:18" ht="15">
      <c r="A2" s="58">
        <v>2015</v>
      </c>
      <c r="B2" s="58">
        <v>473</v>
      </c>
      <c r="C2" s="58">
        <v>394</v>
      </c>
      <c r="D2" s="59">
        <v>13859020</v>
      </c>
      <c r="E2" s="59">
        <v>5693268</v>
      </c>
      <c r="F2" s="59">
        <v>1491405</v>
      </c>
      <c r="G2" s="59">
        <v>7184673</v>
      </c>
      <c r="H2" s="59">
        <v>15350425</v>
      </c>
      <c r="I2" s="57">
        <v>26.9</v>
      </c>
      <c r="J2" s="42">
        <v>1000</v>
      </c>
      <c r="K2" s="42">
        <f aca="true" t="shared" si="0" ref="K2:K7">I2*J2</f>
        <v>26900</v>
      </c>
      <c r="L2" s="42">
        <f aca="true" t="shared" si="1" ref="L2:L7">G2/C2</f>
        <v>18235.210659898476</v>
      </c>
      <c r="M2" s="42">
        <f aca="true" t="shared" si="2" ref="M2:M7">H2/C2</f>
        <v>38960.46954314721</v>
      </c>
      <c r="N2" s="42">
        <f aca="true" t="shared" si="3" ref="N2:N7">F2/C2</f>
        <v>3785.291878172589</v>
      </c>
      <c r="O2" s="42">
        <f aca="true" t="shared" si="4" ref="O2:O7">E2/C2</f>
        <v>14449.918781725888</v>
      </c>
      <c r="P2" s="42">
        <f aca="true" t="shared" si="5" ref="P2:P7">G2/I2</f>
        <v>267088.2156133829</v>
      </c>
      <c r="Q2" s="42">
        <f aca="true" t="shared" si="6" ref="Q2:Q7">G2/B2</f>
        <v>15189.583509513743</v>
      </c>
      <c r="R2" s="42">
        <f aca="true" t="shared" si="7" ref="R2:R7">(I2/G2)*1000</f>
        <v>0.0037440813242300653</v>
      </c>
    </row>
    <row r="3" spans="1:18" ht="15">
      <c r="A3" s="58">
        <v>2016</v>
      </c>
      <c r="B3" s="58">
        <v>513</v>
      </c>
      <c r="C3" s="58">
        <v>420</v>
      </c>
      <c r="D3" s="59">
        <v>14848134</v>
      </c>
      <c r="E3" s="59">
        <v>7774484</v>
      </c>
      <c r="F3" s="59">
        <v>1613358</v>
      </c>
      <c r="G3" s="59">
        <v>9387842</v>
      </c>
      <c r="H3" s="59">
        <v>16461492</v>
      </c>
      <c r="I3" s="57">
        <v>26.7</v>
      </c>
      <c r="J3" s="42">
        <v>1000</v>
      </c>
      <c r="K3" s="42">
        <f t="shared" si="0"/>
        <v>26700</v>
      </c>
      <c r="L3" s="42">
        <f t="shared" si="1"/>
        <v>22352.004761904762</v>
      </c>
      <c r="M3" s="42">
        <f t="shared" si="2"/>
        <v>39194.02857142857</v>
      </c>
      <c r="N3" s="42">
        <f t="shared" si="3"/>
        <v>3841.3285714285716</v>
      </c>
      <c r="O3" s="42">
        <f t="shared" si="4"/>
        <v>18510.67619047619</v>
      </c>
      <c r="P3" s="42">
        <f t="shared" si="5"/>
        <v>351604.5692883895</v>
      </c>
      <c r="Q3" s="42">
        <f t="shared" si="6"/>
        <v>18299.88693957115</v>
      </c>
      <c r="R3" s="42">
        <f t="shared" si="7"/>
        <v>0.002844104108271102</v>
      </c>
    </row>
    <row r="4" spans="1:18" ht="15">
      <c r="A4" s="58">
        <v>2017</v>
      </c>
      <c r="B4" s="58">
        <v>804</v>
      </c>
      <c r="C4" s="58">
        <v>653</v>
      </c>
      <c r="D4" s="59">
        <v>14651404</v>
      </c>
      <c r="E4" s="59">
        <v>8807079</v>
      </c>
      <c r="F4" s="59">
        <v>1779390</v>
      </c>
      <c r="G4" s="59">
        <v>10586469</v>
      </c>
      <c r="H4" s="59">
        <v>16430794</v>
      </c>
      <c r="I4" s="57">
        <v>41.7</v>
      </c>
      <c r="J4" s="42">
        <v>1000</v>
      </c>
      <c r="K4" s="42">
        <f t="shared" si="0"/>
        <v>41700</v>
      </c>
      <c r="L4" s="42">
        <f t="shared" si="1"/>
        <v>16212.05053598775</v>
      </c>
      <c r="M4" s="42">
        <f t="shared" si="2"/>
        <v>25162.012251148546</v>
      </c>
      <c r="N4" s="42">
        <f t="shared" si="3"/>
        <v>2724.9464012251146</v>
      </c>
      <c r="O4" s="42">
        <f t="shared" si="4"/>
        <v>13487.104134762634</v>
      </c>
      <c r="P4" s="42">
        <f t="shared" si="5"/>
        <v>253872.15827338127</v>
      </c>
      <c r="Q4" s="42">
        <f t="shared" si="6"/>
        <v>13167.25</v>
      </c>
      <c r="R4" s="42">
        <f t="shared" si="7"/>
        <v>0.003938990422585662</v>
      </c>
    </row>
    <row r="5" spans="1:18" ht="15">
      <c r="A5" s="58">
        <v>2018</v>
      </c>
      <c r="B5" s="59">
        <v>1854</v>
      </c>
      <c r="C5" s="59">
        <v>1426</v>
      </c>
      <c r="D5" s="59">
        <v>15772838</v>
      </c>
      <c r="E5" s="59">
        <v>9342814</v>
      </c>
      <c r="F5" s="59">
        <v>1954337</v>
      </c>
      <c r="G5" s="59">
        <v>11297151</v>
      </c>
      <c r="H5" s="59">
        <v>17727175</v>
      </c>
      <c r="I5" s="57">
        <v>84.4</v>
      </c>
      <c r="J5" s="42">
        <v>1000</v>
      </c>
      <c r="K5" s="42">
        <f t="shared" si="0"/>
        <v>84400</v>
      </c>
      <c r="L5" s="42">
        <f t="shared" si="1"/>
        <v>7922.265778401122</v>
      </c>
      <c r="M5" s="42">
        <f t="shared" si="2"/>
        <v>12431.39901823282</v>
      </c>
      <c r="N5" s="42">
        <f t="shared" si="3"/>
        <v>1370.5028050490885</v>
      </c>
      <c r="O5" s="42">
        <f t="shared" si="4"/>
        <v>6551.762973352033</v>
      </c>
      <c r="P5" s="42">
        <f t="shared" si="5"/>
        <v>133852.5</v>
      </c>
      <c r="Q5" s="42">
        <f t="shared" si="6"/>
        <v>6093.3932038834955</v>
      </c>
      <c r="R5" s="42">
        <f t="shared" si="7"/>
        <v>0.007470910143628248</v>
      </c>
    </row>
    <row r="6" spans="1:18" ht="15">
      <c r="A6" s="58">
        <v>2019</v>
      </c>
      <c r="B6" s="59">
        <v>3664</v>
      </c>
      <c r="C6" s="59">
        <v>2118</v>
      </c>
      <c r="D6" s="59">
        <v>15853100</v>
      </c>
      <c r="E6" s="59">
        <v>9335830</v>
      </c>
      <c r="F6" s="59">
        <v>2092961</v>
      </c>
      <c r="G6" s="59">
        <v>11428791</v>
      </c>
      <c r="H6" s="59">
        <v>17946061</v>
      </c>
      <c r="I6" s="57">
        <v>123.8</v>
      </c>
      <c r="J6" s="42">
        <v>1000</v>
      </c>
      <c r="K6" s="42">
        <f t="shared" si="0"/>
        <v>123800</v>
      </c>
      <c r="L6" s="42">
        <f t="shared" si="1"/>
        <v>5396.029745042493</v>
      </c>
      <c r="M6" s="42">
        <f t="shared" si="2"/>
        <v>8473.116619452314</v>
      </c>
      <c r="N6" s="42">
        <f t="shared" si="3"/>
        <v>988.1779981114258</v>
      </c>
      <c r="O6" s="42">
        <f t="shared" si="4"/>
        <v>4407.851746931067</v>
      </c>
      <c r="P6" s="42">
        <f t="shared" si="5"/>
        <v>92316.56704361874</v>
      </c>
      <c r="Q6" s="42">
        <f t="shared" si="6"/>
        <v>3119.211517467249</v>
      </c>
      <c r="R6" s="42">
        <f t="shared" si="7"/>
        <v>0.010832291884592168</v>
      </c>
    </row>
    <row r="7" spans="1:18" ht="15">
      <c r="A7" s="58">
        <v>2020</v>
      </c>
      <c r="B7" s="59">
        <v>4400</v>
      </c>
      <c r="C7" s="59">
        <v>3174</v>
      </c>
      <c r="D7" s="58">
        <v>15485366</v>
      </c>
      <c r="E7" s="59">
        <v>9550499</v>
      </c>
      <c r="F7" s="59">
        <v>2371297</v>
      </c>
      <c r="G7" s="59">
        <v>11921796</v>
      </c>
      <c r="H7" s="59">
        <v>17856663</v>
      </c>
      <c r="I7" s="57">
        <v>186.4</v>
      </c>
      <c r="J7" s="42">
        <v>1000</v>
      </c>
      <c r="K7" s="42">
        <f t="shared" si="0"/>
        <v>186400</v>
      </c>
      <c r="L7" s="42">
        <f t="shared" si="1"/>
        <v>3756.079395085066</v>
      </c>
      <c r="M7" s="42">
        <f t="shared" si="2"/>
        <v>5625.917769376181</v>
      </c>
      <c r="N7" s="42">
        <f t="shared" si="3"/>
        <v>747.1005040957782</v>
      </c>
      <c r="O7" s="42">
        <f t="shared" si="4"/>
        <v>3008.978890989288</v>
      </c>
      <c r="P7" s="42">
        <f t="shared" si="5"/>
        <v>63958.1330472103</v>
      </c>
      <c r="Q7" s="42">
        <f t="shared" si="6"/>
        <v>2709.4990909090907</v>
      </c>
      <c r="R7" s="42">
        <f t="shared" si="7"/>
        <v>0.015635228114958516</v>
      </c>
    </row>
    <row r="9" ht="15">
      <c r="A9" t="s">
        <v>32</v>
      </c>
    </row>
    <row r="11" spans="1:4" ht="105">
      <c r="A11" s="65"/>
      <c r="B11" s="66" t="s">
        <v>68</v>
      </c>
      <c r="C11" s="66" t="s">
        <v>75</v>
      </c>
      <c r="D11" s="61" t="s">
        <v>76</v>
      </c>
    </row>
    <row r="12" spans="1:4" ht="15">
      <c r="A12" s="67">
        <v>2015</v>
      </c>
      <c r="B12" s="68">
        <v>5693268</v>
      </c>
      <c r="C12" s="69">
        <v>16278844</v>
      </c>
      <c r="D12" s="12">
        <f aca="true" t="shared" si="8" ref="D12:D17">B12/C12</f>
        <v>0.349734170313322</v>
      </c>
    </row>
    <row r="13" spans="1:4" ht="15">
      <c r="A13" s="67">
        <v>2016</v>
      </c>
      <c r="B13" s="68">
        <v>7774484</v>
      </c>
      <c r="C13" s="69">
        <v>16528730</v>
      </c>
      <c r="D13" s="12">
        <f t="shared" si="8"/>
        <v>0.47036184873247977</v>
      </c>
    </row>
    <row r="14" spans="1:4" ht="15">
      <c r="A14" s="67">
        <v>2017</v>
      </c>
      <c r="B14" s="68">
        <v>8807079</v>
      </c>
      <c r="C14" s="69">
        <v>16776977</v>
      </c>
      <c r="D14" s="12">
        <f t="shared" si="8"/>
        <v>0.5249502934885111</v>
      </c>
    </row>
    <row r="15" spans="1:4" ht="15">
      <c r="A15" s="67">
        <v>2018</v>
      </c>
      <c r="B15" s="68">
        <v>9342814</v>
      </c>
      <c r="C15" s="69">
        <v>17023408</v>
      </c>
      <c r="D15" s="12">
        <f t="shared" si="8"/>
        <v>0.5488215990593658</v>
      </c>
    </row>
    <row r="16" spans="1:4" ht="15">
      <c r="A16" s="67">
        <v>2019</v>
      </c>
      <c r="B16" s="68">
        <v>9335830</v>
      </c>
      <c r="C16" s="69">
        <v>17267986</v>
      </c>
      <c r="D16" s="12">
        <f t="shared" si="8"/>
        <v>0.540643824937083</v>
      </c>
    </row>
    <row r="17" spans="1:4" ht="15">
      <c r="A17" s="67">
        <v>2020</v>
      </c>
      <c r="B17" s="68">
        <v>9550499</v>
      </c>
      <c r="C17" s="69">
        <v>17510643</v>
      </c>
      <c r="D17" s="12">
        <f t="shared" si="8"/>
        <v>0.5454110965542499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GONZABAY</dc:creator>
  <cp:keywords/>
  <dc:description/>
  <cp:lastModifiedBy>Cristian Almeida</cp:lastModifiedBy>
  <dcterms:created xsi:type="dcterms:W3CDTF">2018-07-30T15:20:43Z</dcterms:created>
  <dcterms:modified xsi:type="dcterms:W3CDTF">2021-11-05T20:00:51Z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